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بطين\"/>
    </mc:Choice>
  </mc:AlternateContent>
  <xr:revisionPtr revIDLastSave="0" documentId="13_ncr:1_{2057BF5A-B0D3-49F2-9977-BC2DAE48A6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D169" i="1" s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<sst xmlns="http://schemas.openxmlformats.org/spreadsheetml/2006/main" count="554" uniqueCount="447">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</sst>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47EC970F-232D-4B6E-85A5-CDD4A08F7363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بالبطين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(362169.25)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:18 / 1 / 1438 هـ      ترخيص رقم 517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/ 1 / 1438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البطين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0568044656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0503957459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Butain_tanmwah@hotmail.com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I11" sqref="I11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362169.25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2" t="s">
        <v>36</v>
      </c>
      <c r="C5" s="255" t="s">
        <v>93</v>
      </c>
      <c r="D5" s="255"/>
      <c r="E5" s="255"/>
      <c r="F5" s="255"/>
      <c r="G5" s="255" t="s">
        <v>94</v>
      </c>
      <c r="H5" s="256"/>
    </row>
    <row r="6" spans="2:12" ht="31.5" customHeight="1">
      <c r="B6" s="253"/>
      <c r="C6" s="257" t="s">
        <v>95</v>
      </c>
      <c r="D6" s="258"/>
      <c r="E6" s="257" t="s">
        <v>185</v>
      </c>
      <c r="F6" s="258"/>
      <c r="G6" s="259" t="s">
        <v>94</v>
      </c>
      <c r="H6" s="261" t="s">
        <v>98</v>
      </c>
    </row>
    <row r="7" spans="2:12" ht="16.2" thickBot="1">
      <c r="B7" s="254"/>
      <c r="C7" s="145" t="s">
        <v>93</v>
      </c>
      <c r="D7" s="145" t="s">
        <v>186</v>
      </c>
      <c r="E7" s="145" t="s">
        <v>96</v>
      </c>
      <c r="F7" s="145" t="s">
        <v>97</v>
      </c>
      <c r="G7" s="260"/>
      <c r="H7" s="262"/>
      <c r="I7" s="80"/>
      <c r="J7" s="81"/>
      <c r="K7" s="81"/>
    </row>
    <row r="8" spans="2:12" ht="21.6" thickTop="1">
      <c r="B8" s="249" t="s">
        <v>112</v>
      </c>
      <c r="C8" s="250"/>
      <c r="D8" s="250"/>
      <c r="E8" s="250"/>
      <c r="F8" s="250"/>
      <c r="G8" s="250"/>
      <c r="H8" s="251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9" t="s">
        <v>113</v>
      </c>
      <c r="C21" s="250"/>
      <c r="D21" s="250"/>
      <c r="E21" s="250"/>
      <c r="F21" s="250"/>
      <c r="G21" s="250"/>
      <c r="H21" s="251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3" t="s">
        <v>179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4.4" thickBot="1"/>
    <row r="5" spans="2:14" ht="30.75" customHeight="1" thickTop="1">
      <c r="B5" s="266" t="s">
        <v>90</v>
      </c>
      <c r="C5" s="271" t="s">
        <v>86</v>
      </c>
      <c r="D5" s="271" t="s">
        <v>87</v>
      </c>
      <c r="E5" s="271" t="s">
        <v>88</v>
      </c>
      <c r="F5" s="271" t="s">
        <v>91</v>
      </c>
      <c r="G5" s="268" t="s">
        <v>436</v>
      </c>
      <c r="H5" s="269"/>
      <c r="I5" s="269"/>
      <c r="J5" s="269"/>
      <c r="K5" s="270"/>
      <c r="L5" s="273" t="s">
        <v>89</v>
      </c>
      <c r="M5" s="264" t="s">
        <v>441</v>
      </c>
      <c r="N5" s="264" t="s">
        <v>184</v>
      </c>
    </row>
    <row r="6" spans="2:14" ht="15" customHeight="1" thickBot="1">
      <c r="B6" s="267"/>
      <c r="C6" s="272"/>
      <c r="D6" s="272"/>
      <c r="E6" s="272"/>
      <c r="F6" s="272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4"/>
      <c r="M6" s="265"/>
      <c r="N6" s="265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5" t="s">
        <v>178</v>
      </c>
      <c r="D2" s="275"/>
      <c r="E2" s="275"/>
      <c r="F2" s="275"/>
      <c r="G2" s="275"/>
      <c r="H2" s="275"/>
      <c r="I2" s="275"/>
      <c r="J2" s="275"/>
      <c r="K2" s="275"/>
      <c r="L2" s="275"/>
    </row>
    <row r="3" spans="2:16" ht="15.6" thickBot="1">
      <c r="B3" s="276" t="s">
        <v>188</v>
      </c>
      <c r="C3" s="281" t="s">
        <v>114</v>
      </c>
      <c r="D3" s="278" t="s">
        <v>37</v>
      </c>
      <c r="E3" s="279"/>
      <c r="F3" s="280"/>
      <c r="G3" s="278" t="s">
        <v>38</v>
      </c>
      <c r="H3" s="279"/>
      <c r="I3" s="280"/>
      <c r="J3" s="278" t="s">
        <v>39</v>
      </c>
      <c r="K3" s="279"/>
      <c r="L3" s="280"/>
      <c r="N3" s="278" t="s">
        <v>85</v>
      </c>
      <c r="O3" s="279"/>
      <c r="P3" s="280"/>
    </row>
    <row r="4" spans="2:16" ht="14.4" thickBot="1">
      <c r="B4" s="277"/>
      <c r="C4" s="28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1992187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3" t="s">
        <v>443</v>
      </c>
      <c r="C2" s="283"/>
      <c r="D2" s="283"/>
      <c r="E2" s="283"/>
      <c r="F2" s="283"/>
      <c r="G2" s="283"/>
      <c r="H2" s="283"/>
      <c r="I2" s="283"/>
      <c r="J2" s="283"/>
      <c r="K2" s="283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27066.53</v>
      </c>
      <c r="E5" s="223">
        <f>E6</f>
        <v>4066.53</v>
      </c>
      <c r="F5" s="224">
        <f>F210</f>
        <v>23000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4066.53</v>
      </c>
      <c r="E6" s="226">
        <f>E7+E38+E134+E190</f>
        <v>4066.53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2084</v>
      </c>
      <c r="E38" s="226">
        <f>E39+E49+E88+E118</f>
        <v>2084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2084</v>
      </c>
      <c r="E39" s="226">
        <f>SUM(E40:E48)</f>
        <v>2084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2084</v>
      </c>
      <c r="E43" s="226">
        <v>2084</v>
      </c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1982.5300000000002</v>
      </c>
      <c r="E134" s="226">
        <f>SUM(E135,E137,E144,E150,E155,E157,E159,E161,E163,E165,E167,E169,E171,E183)</f>
        <v>1982.5300000000002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741.82</v>
      </c>
      <c r="E155" s="226">
        <f>E156</f>
        <v>741.82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741.82</v>
      </c>
      <c r="E156" s="226">
        <v>741.82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134.01</v>
      </c>
      <c r="E163" s="226">
        <f>E164</f>
        <v>134.01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134.01</v>
      </c>
      <c r="E164" s="226">
        <v>134.01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719.84</v>
      </c>
      <c r="E165" s="226">
        <f>E166</f>
        <v>719.84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719.84</v>
      </c>
      <c r="E166" s="226">
        <v>719.84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313.92</v>
      </c>
      <c r="E167" s="226">
        <f>E168</f>
        <v>313.92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313.92</v>
      </c>
      <c r="E168" s="226">
        <v>313.92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72.94</v>
      </c>
      <c r="E169" s="226">
        <f>E170</f>
        <v>72.94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72.94</v>
      </c>
      <c r="E170" s="226">
        <v>72.94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23000</v>
      </c>
      <c r="E210" s="228"/>
      <c r="F210" s="227">
        <f>SUM(F211,F249)</f>
        <v>23000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23000</v>
      </c>
      <c r="E211" s="232"/>
      <c r="F211" s="227">
        <f>SUM(F212,F214,F223,F232,F238)</f>
        <v>23000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23000</v>
      </c>
      <c r="E238" s="232"/>
      <c r="F238" s="227">
        <f>SUM(F239:F248)</f>
        <v>23000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23000</v>
      </c>
      <c r="E244" s="232"/>
      <c r="F244" s="227">
        <v>23000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27066.53</v>
      </c>
      <c r="E293" s="243">
        <f>E5</f>
        <v>4066.53</v>
      </c>
      <c r="F293" s="243">
        <f>F210</f>
        <v>23000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18" sqref="D18"/>
    </sheetView>
  </sheetViews>
  <sheetFormatPr defaultRowHeight="13.8"/>
  <cols>
    <col min="3" max="3" width="44.3984375" customWidth="1"/>
    <col min="4" max="4" width="9.8984375" bestFit="1" customWidth="1"/>
    <col min="6" max="6" width="17.59765625" customWidth="1"/>
  </cols>
  <sheetData>
    <row r="2" spans="2:6" ht="21">
      <c r="B2" s="286" t="s">
        <v>444</v>
      </c>
      <c r="C2" s="286"/>
      <c r="D2" s="286"/>
      <c r="E2" s="286"/>
      <c r="F2" s="286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309088.03999999998</v>
      </c>
      <c r="E7" s="204">
        <v>337047.03999999998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309088.03999999998</v>
      </c>
      <c r="E15" s="161">
        <f>SUM(E7:E14)</f>
        <v>337047.03999999998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57868.46</v>
      </c>
      <c r="E17" s="211">
        <v>54993.46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57868.46</v>
      </c>
      <c r="E22" s="161">
        <f>SUM(E17:E21)</f>
        <v>54993.46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4" t="s">
        <v>425</v>
      </c>
      <c r="C33" s="285"/>
      <c r="D33" s="166">
        <f>D15+D22+D31</f>
        <v>366956.5</v>
      </c>
      <c r="E33" s="166">
        <f>E15+E22+E31</f>
        <v>392040.5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6" t="s">
        <v>445</v>
      </c>
      <c r="D2" s="286"/>
      <c r="E2" s="286"/>
      <c r="F2" s="286"/>
      <c r="G2" s="286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10">
        <f>F19+'تقرير المصروفات '!E134</f>
        <v>4787.25</v>
      </c>
      <c r="F19" s="211">
        <v>2804.72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4787.25</v>
      </c>
      <c r="F22" s="161">
        <f>SUM(F15:F21)</f>
        <v>2804.72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172675</v>
      </c>
      <c r="F25" s="204">
        <v>195675</v>
      </c>
      <c r="G25" s="160"/>
    </row>
    <row r="26" spans="3:7" ht="15.6">
      <c r="C26" s="207">
        <v>23102</v>
      </c>
      <c r="D26" s="208" t="s">
        <v>442</v>
      </c>
      <c r="E26" s="203">
        <f>F26+'تقرير الايرادات والتبرعات '!D19+'تقرير الايرادات والتبرعات '!E19-'تقرير المصروفات '!F249-'تقرير المصروفات '!E6</f>
        <v>189494.25</v>
      </c>
      <c r="F26" s="204">
        <v>193560.78</v>
      </c>
      <c r="G26" s="160"/>
    </row>
    <row r="27" spans="3:7" ht="16.2" thickBot="1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362169.25</v>
      </c>
      <c r="F28" s="164">
        <f>SUM(F25:F27)</f>
        <v>389235.78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4" t="s">
        <v>433</v>
      </c>
      <c r="D30" s="285"/>
      <c r="E30" s="166">
        <f>E13+E22+E28</f>
        <v>366956.5</v>
      </c>
      <c r="F30" s="166">
        <f>F13+F22+F28</f>
        <v>392040.5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7" t="s">
        <v>176</v>
      </c>
      <c r="C3" s="287"/>
      <c r="D3" s="287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6" t="s">
        <v>446</v>
      </c>
      <c r="C2" s="296"/>
      <c r="D2" s="296"/>
      <c r="E2" s="296"/>
      <c r="F2" s="296"/>
      <c r="G2" s="296"/>
      <c r="H2" s="296"/>
      <c r="I2" s="296"/>
      <c r="J2" s="296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0" t="s">
        <v>434</v>
      </c>
      <c r="C5" s="291"/>
      <c r="D5" s="292"/>
      <c r="F5" s="293" t="s">
        <v>435</v>
      </c>
      <c r="G5" s="294"/>
      <c r="H5" s="295"/>
      <c r="J5" s="288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9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23000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-23000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23000</v>
      </c>
      <c r="E38" s="117"/>
      <c r="F38" s="124">
        <v>31105006</v>
      </c>
      <c r="G38" s="125" t="s">
        <v>154</v>
      </c>
      <c r="H38" s="175"/>
      <c r="J38" s="140">
        <f t="shared" si="0"/>
        <v>-23000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23000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-23000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195675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172675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2022-05-07T14:34:07Z</dcterms:modified>
</cp:coreProperties>
</file>